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36" i="1" l="1"/>
  <c r="C58" i="1" l="1"/>
  <c r="C56" i="1"/>
  <c r="C57" i="1"/>
  <c r="C59" i="1"/>
  <c r="C54" i="1"/>
  <c r="C53" i="1"/>
  <c r="C52" i="1"/>
  <c r="C51" i="1"/>
  <c r="C55" i="1"/>
  <c r="C50" i="1"/>
  <c r="C49" i="1"/>
  <c r="C48" i="1"/>
  <c r="C47" i="1"/>
  <c r="C46" i="1"/>
  <c r="C45" i="1"/>
  <c r="C44" i="1"/>
  <c r="C60" i="1" s="1"/>
  <c r="C41" i="1"/>
  <c r="C40" i="1"/>
  <c r="C39" i="1"/>
  <c r="C38" i="1"/>
  <c r="C37" i="1"/>
  <c r="C35" i="1"/>
  <c r="C34" i="1"/>
  <c r="C33" i="1"/>
  <c r="C42" i="1" s="1"/>
  <c r="C11" i="1"/>
  <c r="C10" i="1"/>
  <c r="C9" i="1"/>
  <c r="C8" i="1"/>
  <c r="C7" i="1"/>
  <c r="C5" i="1"/>
  <c r="C4" i="1"/>
  <c r="C12" i="1" s="1"/>
  <c r="C30" i="1" l="1"/>
  <c r="C29" i="1"/>
  <c r="C28" i="1"/>
  <c r="C27" i="1"/>
  <c r="C26" i="1"/>
  <c r="C25" i="1"/>
  <c r="C24" i="1"/>
  <c r="C23" i="1"/>
  <c r="C22" i="1"/>
  <c r="C21" i="1"/>
  <c r="C31" i="1" s="1"/>
  <c r="C17" i="1"/>
  <c r="C18" i="1"/>
  <c r="C14" i="1"/>
  <c r="C19" i="1" l="1"/>
</calcChain>
</file>

<file path=xl/sharedStrings.xml><?xml version="1.0" encoding="utf-8"?>
<sst xmlns="http://schemas.openxmlformats.org/spreadsheetml/2006/main" count="62" uniqueCount="50">
  <si>
    <t>ОП</t>
  </si>
  <si>
    <t>ОП Нефтеюганск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</si>
  <si>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</si>
  <si>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</si>
  <si>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</si>
  <si>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</si>
  <si>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</si>
  <si>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</si>
  <si>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</si>
  <si>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</si>
  <si>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КПБП 3*10)</t>
  </si>
  <si>
    <t>Кабельный лом медный (из освинцованного кабеля 3*16  (удлинители))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</si>
  <si>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</si>
  <si>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</si>
  <si>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Кабельный лом медный (из освинцованного кабеля 3*16 совместно с удлинителями)</t>
  </si>
  <si>
    <t>Количество, тн</t>
  </si>
  <si>
    <t>ОП Стрежевой</t>
  </si>
  <si>
    <t>Лом меди (медная жила б/у Без изоляции в бухтах)</t>
  </si>
  <si>
    <t>Итого по ОП Стрежевой:</t>
  </si>
  <si>
    <t>Лом стальной (дефектные б/у детали насосов из нирезиста)</t>
  </si>
  <si>
    <t>Лом медный (пакеты ротора б/у)</t>
  </si>
  <si>
    <t>Лом цветных металлов (втулка б/у)</t>
  </si>
  <si>
    <t>Лом меди (кабельные муфты)</t>
  </si>
  <si>
    <t>Лом кабельный медный (из КПБП куски, сростки)</t>
  </si>
  <si>
    <t>Лом медный (статоры ПЭД)</t>
  </si>
  <si>
    <t>Лом кабельный медный (куски, сростки)</t>
  </si>
  <si>
    <t xml:space="preserve">Лом цветных металов (трансформаторы) </t>
  </si>
  <si>
    <t>Кабельный лом медный (куски, сростки из  КПБП 3*16)</t>
  </si>
  <si>
    <t>Кабельный лом медный (куски, сростки из  КПБП 3*25)</t>
  </si>
  <si>
    <t>Кабельный лом медный (из КПБП 3*16)</t>
  </si>
  <si>
    <t>Лом кабельный медный (из освинцованного кабель 3*16)</t>
  </si>
  <si>
    <t>Лом кабельный медный (из освинцованного кабеля (куски, сростки)</t>
  </si>
  <si>
    <t>Лом кабельный медный (из кабеля КНППОБПЛ 4*6)</t>
  </si>
  <si>
    <t>Лом сплава ВК8 (втулка керамическая)</t>
  </si>
  <si>
    <t>Кабельный лом медный (из освинцованного кабеля 3*8)</t>
  </si>
  <si>
    <t>Кабельный лом медный (из освинцованного кабеля 3*10)</t>
  </si>
  <si>
    <t>Лом кабельный медный (из КПБП 3*16)</t>
  </si>
  <si>
    <t>Кабельный лом медный (из освинцованного кабеля 3*8  (удлинители))</t>
  </si>
  <si>
    <t>Кабельный лом медный  (из КПБП 3*10)</t>
  </si>
  <si>
    <t>Лом кабельный  медный  (из КПБП 3*35)</t>
  </si>
  <si>
    <t>Лом кабельный медный (из КЭкДБП 3*10)</t>
  </si>
  <si>
    <t>Лом кабельный медный (из освинцованного кабеля 3*10)</t>
  </si>
  <si>
    <t>Лом меди (медная жила б/у без изоляции в брикетах)</t>
  </si>
  <si>
    <t>Лом меди (медная жила б/у в изоляции в бухтах)</t>
  </si>
  <si>
    <t>Лом меди (медная жила б/у в изоляции)</t>
  </si>
  <si>
    <t>Лом ПЭД</t>
  </si>
  <si>
    <t>Лом стальной (статоры)</t>
  </si>
  <si>
    <t>Лом стальной (Корпус ТМПН с алюминиевой обмоткой)</t>
  </si>
  <si>
    <t xml:space="preserve">Лом твердосплавных изделий </t>
  </si>
  <si>
    <t>Лом стальной  (дефектные б/у детали насосов из нирезиста)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</si>
</sst>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165" fontId="5" fillId="0" borderId="1" xfId="0" applyNumberFormat="1" applyFont="1" applyBorder="1" applyAlignment="1">
      <alignment horizontal="center"/>
    </xf>
    <xf numFmtId="0" fontId="7" fillId="4" borderId="1" xfId="0" applyFont="1" applyFill="1" applyBorder="1"/>
    <xf numFmtId="0" fontId="7" fillId="5" borderId="1" xfId="0" applyFont="1" applyFill="1" applyBorder="1"/>
    <xf numFmtId="0" fontId="7" fillId="6" borderId="1" xfId="0" applyFont="1" applyFill="1" applyBorder="1"/>
    <xf numFmtId="165" fontId="5" fillId="0" borderId="0" xfId="0" applyNumberFormat="1" applyFont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65" fontId="5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8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Font="1" applyFill="1" applyBorder="1"/>
    <xf numFmtId="165" fontId="5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5" fontId="8" fillId="7" borderId="1" xfId="0" applyNumberFormat="1" applyFont="1" applyFill="1" applyBorder="1" applyAlignment="1">
      <alignment horizontal="center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3 2" xfId="7"/>
    <cellStyle name="Обычный 4" xfId="5"/>
    <cellStyle name="Обычный 5" xfId="6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3"/>
  <sheetViews>
    <sheetView tabSelected="1" topLeftCell="A22" zoomScale="90" zoomScaleNormal="90" workbookViewId="0">
      <selection activeCell="B27" sqref="B27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6" customWidth="1"/>
    <col min="4" max="4" width="41.85546875" style="1" customWidth="1"/>
    <col min="5" max="5" width="18.7109375" style="1" customWidth="1"/>
    <col min="6" max="16384" width="9.140625" style="1"/>
  </cols>
  <sheetData>
    <row r="2" spans="2:3" x14ac:dyDescent="0.25">
      <c r="B2" s="19" t="s">
        <v>0</v>
      </c>
      <c r="C2" s="2" t="s">
        <v>15</v>
      </c>
    </row>
    <row r="3" spans="2:3" x14ac:dyDescent="0.25">
      <c r="B3" s="14" t="s">
        <v>1</v>
      </c>
      <c r="C3" s="15"/>
    </row>
    <row r="4" spans="2:3" x14ac:dyDescent="0.25">
      <c r="B4" s="11" t="s">
        <v>9</v>
      </c>
      <c r="C4" s="12">
        <f>83659.8/1000</f>
        <v>83.659800000000004</v>
      </c>
    </row>
    <row r="5" spans="2:3" x14ac:dyDescent="0.25">
      <c r="B5" s="11" t="s">
        <v>11</v>
      </c>
      <c r="C5" s="12">
        <f>12454/1000</f>
        <v>12.454000000000001</v>
      </c>
    </row>
    <row r="6" spans="2:3" x14ac:dyDescent="0.25">
      <c r="B6" s="11" t="s">
        <v>25</v>
      </c>
      <c r="C6" s="12">
        <v>4.6459999999999999</v>
      </c>
    </row>
    <row r="7" spans="2:3" x14ac:dyDescent="0.25">
      <c r="B7" s="11" t="s">
        <v>19</v>
      </c>
      <c r="C7" s="16">
        <f>2732/1000</f>
        <v>2.7320000000000002</v>
      </c>
    </row>
    <row r="8" spans="2:3" x14ac:dyDescent="0.25">
      <c r="B8" s="11" t="s">
        <v>20</v>
      </c>
      <c r="C8" s="16">
        <f>1150/1000</f>
        <v>1.1499999999999999</v>
      </c>
    </row>
    <row r="9" spans="2:3" x14ac:dyDescent="0.25">
      <c r="B9" s="11" t="s">
        <v>24</v>
      </c>
      <c r="C9" s="16">
        <f>7968/1000</f>
        <v>7.968</v>
      </c>
    </row>
    <row r="10" spans="2:3" x14ac:dyDescent="0.25">
      <c r="B10" s="11" t="s">
        <v>22</v>
      </c>
      <c r="C10" s="16">
        <f>523/1000</f>
        <v>0.52300000000000002</v>
      </c>
    </row>
    <row r="11" spans="2:3" x14ac:dyDescent="0.25">
      <c r="B11" s="11" t="s">
        <v>21</v>
      </c>
      <c r="C11" s="16">
        <f>192/1000</f>
        <v>0.192</v>
      </c>
    </row>
    <row r="12" spans="2:3" x14ac:dyDescent="0.25">
      <c r="B12" s="17" t="s">
        <v>2</v>
      </c>
      <c r="C12" s="18">
        <f>SUM(C4:C11)</f>
        <v>113.3248</v>
      </c>
    </row>
    <row r="13" spans="2:3" x14ac:dyDescent="0.25">
      <c r="B13" s="3" t="s">
        <v>4</v>
      </c>
      <c r="C13" s="7"/>
    </row>
    <row r="14" spans="2:3" x14ac:dyDescent="0.25">
      <c r="B14" s="11" t="s">
        <v>10</v>
      </c>
      <c r="C14" s="12">
        <f>3522/1000</f>
        <v>3.5219999999999998</v>
      </c>
    </row>
    <row r="15" spans="2:3" x14ac:dyDescent="0.25">
      <c r="B15" s="11" t="s">
        <v>29</v>
      </c>
      <c r="C15" s="12">
        <v>1.482</v>
      </c>
    </row>
    <row r="16" spans="2:3" x14ac:dyDescent="0.25">
      <c r="B16" s="11" t="s">
        <v>30</v>
      </c>
      <c r="C16" s="12">
        <v>11.755000000000001</v>
      </c>
    </row>
    <row r="17" spans="2:3" x14ac:dyDescent="0.25">
      <c r="B17" s="11" t="s">
        <v>24</v>
      </c>
      <c r="C17" s="12">
        <f>13489/1000</f>
        <v>13.489000000000001</v>
      </c>
    </row>
    <row r="18" spans="2:3" x14ac:dyDescent="0.25">
      <c r="B18" s="11" t="s">
        <v>26</v>
      </c>
      <c r="C18" s="12">
        <f>7546/1000</f>
        <v>7.5460000000000003</v>
      </c>
    </row>
    <row r="19" spans="2:3" x14ac:dyDescent="0.25">
      <c r="B19" s="3" t="s">
        <v>5</v>
      </c>
      <c r="C19" s="7">
        <f>SUM(C14:C18)</f>
        <v>37.794000000000004</v>
      </c>
    </row>
    <row r="20" spans="2:3" x14ac:dyDescent="0.25">
      <c r="B20" s="4" t="s">
        <v>6</v>
      </c>
      <c r="C20" s="8"/>
    </row>
    <row r="21" spans="2:3" x14ac:dyDescent="0.25">
      <c r="B21" s="11" t="s">
        <v>27</v>
      </c>
      <c r="C21" s="12">
        <f>2593/1000</f>
        <v>2.593</v>
      </c>
    </row>
    <row r="22" spans="2:3" x14ac:dyDescent="0.25">
      <c r="B22" s="11" t="s">
        <v>28</v>
      </c>
      <c r="C22" s="12">
        <f>1080/1000</f>
        <v>1.08</v>
      </c>
    </row>
    <row r="23" spans="2:3" x14ac:dyDescent="0.25">
      <c r="B23" s="11" t="s">
        <v>31</v>
      </c>
      <c r="C23" s="12">
        <f>1609/1000</f>
        <v>1.609</v>
      </c>
    </row>
    <row r="24" spans="2:3" x14ac:dyDescent="0.25">
      <c r="B24" s="11" t="s">
        <v>14</v>
      </c>
      <c r="C24" s="12">
        <f>33074/1000</f>
        <v>33.073999999999998</v>
      </c>
    </row>
    <row r="25" spans="2:3" x14ac:dyDescent="0.25">
      <c r="B25" s="11" t="s">
        <v>32</v>
      </c>
      <c r="C25" s="12">
        <f>8955/1000</f>
        <v>8.9550000000000001</v>
      </c>
    </row>
    <row r="26" spans="2:3" x14ac:dyDescent="0.25">
      <c r="B26" s="11" t="s">
        <v>24</v>
      </c>
      <c r="C26" s="12">
        <f>7091/1000</f>
        <v>7.0910000000000002</v>
      </c>
    </row>
    <row r="27" spans="2:3" x14ac:dyDescent="0.25">
      <c r="B27" s="11" t="s">
        <v>20</v>
      </c>
      <c r="C27" s="12">
        <f>3076/1000</f>
        <v>3.0760000000000001</v>
      </c>
    </row>
    <row r="28" spans="2:3" x14ac:dyDescent="0.25">
      <c r="B28" s="11" t="s">
        <v>19</v>
      </c>
      <c r="C28" s="12">
        <f>3518/1000</f>
        <v>3.5179999999999998</v>
      </c>
    </row>
    <row r="29" spans="2:3" x14ac:dyDescent="0.25">
      <c r="B29" s="11" t="s">
        <v>21</v>
      </c>
      <c r="C29" s="12">
        <f>1455/1000</f>
        <v>1.4550000000000001</v>
      </c>
    </row>
    <row r="30" spans="2:3" x14ac:dyDescent="0.25">
      <c r="B30" s="11" t="s">
        <v>33</v>
      </c>
      <c r="C30" s="12">
        <f>1010/1000</f>
        <v>1.01</v>
      </c>
    </row>
    <row r="31" spans="2:3" x14ac:dyDescent="0.25">
      <c r="B31" s="4" t="s">
        <v>7</v>
      </c>
      <c r="C31" s="8">
        <f>SUM(C21:C30)</f>
        <v>63.460999999999991</v>
      </c>
    </row>
    <row r="32" spans="2:3" x14ac:dyDescent="0.25">
      <c r="B32" s="5" t="s">
        <v>8</v>
      </c>
      <c r="C32" s="9"/>
    </row>
    <row r="33" spans="2:3" x14ac:dyDescent="0.25">
      <c r="B33" s="11" t="s">
        <v>23</v>
      </c>
      <c r="C33" s="12">
        <f>370/1000</f>
        <v>0.37</v>
      </c>
    </row>
    <row r="34" spans="2:3" x14ac:dyDescent="0.25">
      <c r="B34" s="11" t="s">
        <v>34</v>
      </c>
      <c r="C34" s="12">
        <f>160/1000</f>
        <v>0.16</v>
      </c>
    </row>
    <row r="35" spans="2:3" x14ac:dyDescent="0.25">
      <c r="B35" s="11" t="s">
        <v>35</v>
      </c>
      <c r="C35" s="12">
        <f>80/1000</f>
        <v>0.08</v>
      </c>
    </row>
    <row r="36" spans="2:3" x14ac:dyDescent="0.25">
      <c r="B36" s="11" t="s">
        <v>36</v>
      </c>
      <c r="C36" s="12">
        <f>3365/1000</f>
        <v>3.3650000000000002</v>
      </c>
    </row>
    <row r="37" spans="2:3" x14ac:dyDescent="0.25">
      <c r="B37" s="11" t="s">
        <v>11</v>
      </c>
      <c r="C37" s="12">
        <f>1320/1000</f>
        <v>1.32</v>
      </c>
    </row>
    <row r="38" spans="2:3" x14ac:dyDescent="0.25">
      <c r="B38" s="11" t="s">
        <v>22</v>
      </c>
      <c r="C38" s="12">
        <f>280/1000</f>
        <v>0.28000000000000003</v>
      </c>
    </row>
    <row r="39" spans="2:3" x14ac:dyDescent="0.25">
      <c r="B39" s="11" t="s">
        <v>33</v>
      </c>
      <c r="C39" s="12">
        <f>750/1000</f>
        <v>0.75</v>
      </c>
    </row>
    <row r="40" spans="2:3" x14ac:dyDescent="0.25">
      <c r="B40" s="11" t="s">
        <v>21</v>
      </c>
      <c r="C40" s="12">
        <f>1200/1000</f>
        <v>1.2</v>
      </c>
    </row>
    <row r="41" spans="2:3" x14ac:dyDescent="0.25">
      <c r="B41" s="11" t="s">
        <v>24</v>
      </c>
      <c r="C41" s="12">
        <f>3000/1000</f>
        <v>3</v>
      </c>
    </row>
    <row r="42" spans="2:3" x14ac:dyDescent="0.25">
      <c r="B42" s="5" t="s">
        <v>3</v>
      </c>
      <c r="C42" s="10">
        <f>SUM(C33:C41)</f>
        <v>10.525</v>
      </c>
    </row>
    <row r="43" spans="2:3" x14ac:dyDescent="0.25">
      <c r="B43" s="20" t="s">
        <v>16</v>
      </c>
      <c r="C43" s="21"/>
    </row>
    <row r="44" spans="2:3" x14ac:dyDescent="0.25">
      <c r="B44" s="11" t="s">
        <v>9</v>
      </c>
      <c r="C44" s="12">
        <f>55872/1000</f>
        <v>55.872</v>
      </c>
    </row>
    <row r="45" spans="2:3" x14ac:dyDescent="0.25">
      <c r="B45" s="11" t="s">
        <v>37</v>
      </c>
      <c r="C45" s="12">
        <f>21830/1000</f>
        <v>21.83</v>
      </c>
    </row>
    <row r="46" spans="2:3" x14ac:dyDescent="0.25">
      <c r="B46" s="11" t="s">
        <v>38</v>
      </c>
      <c r="C46" s="2">
        <f>1541/1000</f>
        <v>1.5409999999999999</v>
      </c>
    </row>
    <row r="47" spans="2:3" x14ac:dyDescent="0.25">
      <c r="B47" s="22" t="s">
        <v>39</v>
      </c>
      <c r="C47" s="2">
        <f>550/1000</f>
        <v>0.55000000000000004</v>
      </c>
    </row>
    <row r="48" spans="2:3" x14ac:dyDescent="0.25">
      <c r="B48" s="22" t="s">
        <v>40</v>
      </c>
      <c r="C48" s="2">
        <f>1724/1000</f>
        <v>1.724</v>
      </c>
    </row>
    <row r="49" spans="2:3" x14ac:dyDescent="0.25">
      <c r="B49" s="22" t="s">
        <v>41</v>
      </c>
      <c r="C49" s="2">
        <f>751/1000</f>
        <v>0.751</v>
      </c>
    </row>
    <row r="50" spans="2:3" x14ac:dyDescent="0.25">
      <c r="B50" s="22" t="s">
        <v>17</v>
      </c>
      <c r="C50" s="2">
        <f>24791/1000</f>
        <v>24.791</v>
      </c>
    </row>
    <row r="51" spans="2:3" x14ac:dyDescent="0.25">
      <c r="B51" s="22" t="s">
        <v>42</v>
      </c>
      <c r="C51" s="2">
        <f>587/1000</f>
        <v>0.58699999999999997</v>
      </c>
    </row>
    <row r="52" spans="2:3" x14ac:dyDescent="0.25">
      <c r="B52" s="22" t="s">
        <v>43</v>
      </c>
      <c r="C52" s="2">
        <f>2475/1000</f>
        <v>2.4750000000000001</v>
      </c>
    </row>
    <row r="53" spans="2:3" x14ac:dyDescent="0.25">
      <c r="B53" s="22" t="s">
        <v>44</v>
      </c>
      <c r="C53" s="2">
        <f>999/1000</f>
        <v>0.999</v>
      </c>
    </row>
    <row r="54" spans="2:3" x14ac:dyDescent="0.25">
      <c r="B54" s="22" t="s">
        <v>45</v>
      </c>
      <c r="C54" s="2">
        <f>4690/1000</f>
        <v>4.6900000000000004</v>
      </c>
    </row>
    <row r="55" spans="2:3" x14ac:dyDescent="0.25">
      <c r="B55" s="22" t="s">
        <v>20</v>
      </c>
      <c r="C55" s="2">
        <f>2619/1000</f>
        <v>2.6190000000000002</v>
      </c>
    </row>
    <row r="56" spans="2:3" x14ac:dyDescent="0.25">
      <c r="B56" s="22" t="s">
        <v>47</v>
      </c>
      <c r="C56" s="2">
        <f>39633/1000</f>
        <v>39.633000000000003</v>
      </c>
    </row>
    <row r="57" spans="2:3" x14ac:dyDescent="0.25">
      <c r="B57" s="22" t="s">
        <v>46</v>
      </c>
      <c r="C57" s="2">
        <f>102705/1000</f>
        <v>102.705</v>
      </c>
    </row>
    <row r="58" spans="2:3" x14ac:dyDescent="0.25">
      <c r="B58" s="22" t="s">
        <v>48</v>
      </c>
      <c r="C58" s="2">
        <f>84/1000</f>
        <v>8.4000000000000005E-2</v>
      </c>
    </row>
    <row r="59" spans="2:3" x14ac:dyDescent="0.25">
      <c r="B59" s="11" t="s">
        <v>49</v>
      </c>
      <c r="C59" s="2">
        <f>5210/1000</f>
        <v>5.21</v>
      </c>
    </row>
    <row r="60" spans="2:3" x14ac:dyDescent="0.25">
      <c r="B60" s="20" t="s">
        <v>18</v>
      </c>
      <c r="C60" s="23">
        <f>SUM(C44:C59)</f>
        <v>266.06099999999998</v>
      </c>
    </row>
    <row r="61" spans="2:3" ht="23.25" x14ac:dyDescent="0.35">
      <c r="B61" s="13"/>
    </row>
    <row r="62" spans="2:3" ht="23.25" x14ac:dyDescent="0.35">
      <c r="B62" s="13" t="s">
        <v>12</v>
      </c>
    </row>
    <row r="63" spans="2:3" ht="23.25" x14ac:dyDescent="0.35">
      <c r="B63" s="13" t="s">
        <v>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2018-11-09T06:18:24Z</dcterms:modified>
</cp:coreProperties>
</file>