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объемы для продажи" sheetId="1" r:id="rId1"/>
  </sheets>
  <calcPr calcId="145621" refMode="R1C1"/>
</workbook>
</file>

<file path=xl/calcChain.xml><?xml version="1.0" encoding="utf-8"?>
<calcChain xmlns="http://schemas.openxmlformats.org/spreadsheetml/2006/main">
  <c r="C71" i="1" l="1"/>
  <c r="C70" i="1"/>
  <c r="C69" i="1"/>
  <c r="C68" i="1"/>
  <c r="C67" i="1"/>
  <c r="C66" i="1"/>
  <c r="C63" i="1"/>
  <c r="C62" i="1"/>
  <c r="C61" i="1"/>
  <c r="C60" i="1"/>
  <c r="C59" i="1"/>
  <c r="C58" i="1"/>
  <c r="C57" i="1"/>
  <c r="C56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29" i="1"/>
  <c r="C38" i="1" s="1"/>
  <c r="C72" i="1" l="1"/>
  <c r="C54" i="1"/>
  <c r="C64" i="1"/>
</calcChain>
</file>

<file path=xl/sharedStrings.xml><?xml version="1.0" encoding="utf-8"?>
<sst xmlns="http://schemas.openxmlformats.org/spreadsheetml/2006/main" count="68" uniqueCount="50">
  <si>
    <t>ОП</t>
  </si>
  <si>
    <t>На фирменном бланке Покупателя</t>
  </si>
  <si>
    <t>Наименование Покупателя__________________________</t>
  </si>
  <si>
    <t>ИНН Покупателя________________________________</t>
  </si>
  <si>
    <t>Коммерческое предложение</t>
  </si>
  <si>
    <t>Цена за ед., руб. без НДС</t>
  </si>
  <si>
    <t>ИТОГО сумма, руб. без НДС</t>
  </si>
  <si>
    <t>Лом меди (кабельные муфты)</t>
  </si>
  <si>
    <t>Лом кабельный медный (куски, сростки)</t>
  </si>
  <si>
    <t>Лом кабельный медный (из кабеля КНППОБПЛ 4*6)</t>
  </si>
  <si>
    <t>Лом кабельный медный (из КЭкДБП 3*10)</t>
  </si>
  <si>
    <t>Лом меди (медная жила б/у без изоляции в брикетах)</t>
  </si>
  <si>
    <t>Лом меди (медная жила б/у в изоляции в бухтах)</t>
  </si>
  <si>
    <t>Лом меди (медная жила б/у в изоляции)</t>
  </si>
  <si>
    <t>Исх.№____________ от "________" ________________ 2019 года</t>
  </si>
  <si>
    <t>Количество, тн</t>
  </si>
  <si>
    <t>ОП "Новомет-Юг"</t>
  </si>
  <si>
    <t>Лом кабельный медный (куски, сростки из КПБП)</t>
  </si>
  <si>
    <t>Лом кабельный медный (куски, сростки из освинцованного кабеля)</t>
  </si>
  <si>
    <t>Лом кабельный медный из освинцованного кабеля  (Удлинители 3*8)</t>
  </si>
  <si>
    <t>Лом кабельный медный из освинцованного кабеля  (Удлинители 3*16)</t>
  </si>
  <si>
    <t>Лом кабельный медный (кабель КГХЛ, ВБШВ)</t>
  </si>
  <si>
    <t>Каппилярная трубка</t>
  </si>
  <si>
    <t>Лом меди (пакеты ротора)</t>
  </si>
  <si>
    <t>Лом сплава ВК8</t>
  </si>
  <si>
    <t>Лом цветных металлов бронза/латунь</t>
  </si>
  <si>
    <t>Лом меди (статоры)</t>
  </si>
  <si>
    <t>Лом алюминия</t>
  </si>
  <si>
    <t>Лом меди (комплектующие НЭО и ТМС)</t>
  </si>
  <si>
    <t>Лом металлов (списанные ТМПН)</t>
  </si>
  <si>
    <t>ИТОГО по ОП "Новомет-Юг"</t>
  </si>
  <si>
    <t>ОП "Новомет-Нефтеюганск"</t>
  </si>
  <si>
    <t>Лом кабельный медный (из КПБП 3*35)</t>
  </si>
  <si>
    <t>Лом кабельный медный (из освинцованного кабеля 3*16)</t>
  </si>
  <si>
    <t xml:space="preserve">Лом медный </t>
  </si>
  <si>
    <t>Лом комбинированный (стальной и чугун)</t>
  </si>
  <si>
    <t>ИТОГО по ОП "Новомет-Нефтеюганск"</t>
  </si>
  <si>
    <t>ОП "Новомет-Стрежевой"</t>
  </si>
  <si>
    <t>Лом цетных металлов (втулка б/у)</t>
  </si>
  <si>
    <t>Лом металлов (списанные СУ)</t>
  </si>
  <si>
    <t>Лом стальной  (дефектные б/у детали нассов из нирезиста)</t>
  </si>
  <si>
    <t>ОП "Новомет-Нижневартовск"</t>
  </si>
  <si>
    <t>Лом кабельный медный (из КПБП 3*10)</t>
  </si>
  <si>
    <t>лом металлов (списанные фильтры СУ)</t>
  </si>
  <si>
    <t>ИТОГО по ОП "Новомет-Нижневартовск"</t>
  </si>
  <si>
    <t>ОП "Новомет-Ноябрьск"</t>
  </si>
  <si>
    <t xml:space="preserve">Лом кабельный медный (кабель полетный КПпБП 3*25) </t>
  </si>
  <si>
    <t>Лом кабельный медный (из освинцованного кабеля 3*21)</t>
  </si>
  <si>
    <t>ИТОГО по ОП "Новомет-Ноябрьск"</t>
  </si>
  <si>
    <t>Лом меди (медная жила б/у без изоляции  в бухтах)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</si>
</sst>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00"/>
    <numFmt numFmtId="165" formatCode="0.0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8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4" fillId="0" borderId="0"/>
    <xf numFmtId="43" fontId="4" fillId="0" borderId="0" applyFont="0" applyFill="0" applyBorder="0" applyAlignment="0" applyProtection="0"/>
  </cellStyleXfs>
  <cellXfs count="47">
    <xf numFmtId="0" fontId="0" fillId="0" borderId="0" xfId="0"/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 wrapText="1"/>
    </xf>
    <xf numFmtId="164" fontId="5" fillId="0" borderId="1" xfId="0" applyNumberFormat="1" applyFont="1" applyFill="1" applyBorder="1" applyAlignment="1">
      <alignment horizontal="center" wrapText="1"/>
    </xf>
    <xf numFmtId="164" fontId="5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3" fillId="0" borderId="0" xfId="0" applyFont="1"/>
    <xf numFmtId="0" fontId="8" fillId="0" borderId="0" xfId="0" applyFont="1"/>
    <xf numFmtId="0" fontId="10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/>
    <xf numFmtId="164" fontId="5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/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1" xfId="4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left" wrapText="1"/>
    </xf>
    <xf numFmtId="165" fontId="6" fillId="4" borderId="1" xfId="0" applyNumberFormat="1" applyFont="1" applyFill="1" applyBorder="1" applyAlignment="1">
      <alignment horizontal="center"/>
    </xf>
    <xf numFmtId="0" fontId="3" fillId="3" borderId="1" xfId="0" applyFont="1" applyFill="1" applyBorder="1"/>
    <xf numFmtId="164" fontId="5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wrapText="1"/>
    </xf>
    <xf numFmtId="165" fontId="6" fillId="3" borderId="1" xfId="0" applyNumberFormat="1" applyFont="1" applyFill="1" applyBorder="1" applyAlignment="1">
      <alignment horizontal="center"/>
    </xf>
    <xf numFmtId="0" fontId="6" fillId="7" borderId="1" xfId="0" applyFont="1" applyFill="1" applyBorder="1" applyAlignment="1">
      <alignment horizontal="left" wrapText="1"/>
    </xf>
    <xf numFmtId="165" fontId="6" fillId="7" borderId="1" xfId="0" applyNumberFormat="1" applyFont="1" applyFill="1" applyBorder="1" applyAlignment="1">
      <alignment horizontal="center"/>
    </xf>
    <xf numFmtId="0" fontId="3" fillId="7" borderId="1" xfId="0" applyFont="1" applyFill="1" applyBorder="1"/>
    <xf numFmtId="164" fontId="5" fillId="0" borderId="1" xfId="0" applyNumberFormat="1" applyFont="1" applyFill="1" applyBorder="1" applyAlignment="1">
      <alignment horizontal="center"/>
    </xf>
    <xf numFmtId="0" fontId="3" fillId="5" borderId="1" xfId="0" applyFont="1" applyFill="1" applyBorder="1"/>
    <xf numFmtId="0" fontId="6" fillId="5" borderId="1" xfId="0" applyFont="1" applyFill="1" applyBorder="1" applyAlignment="1">
      <alignment horizontal="left" wrapText="1"/>
    </xf>
    <xf numFmtId="165" fontId="6" fillId="5" borderId="1" xfId="0" applyNumberFormat="1" applyFont="1" applyFill="1" applyBorder="1" applyAlignment="1">
      <alignment horizontal="center"/>
    </xf>
    <xf numFmtId="0" fontId="3" fillId="6" borderId="1" xfId="0" applyFont="1" applyFill="1" applyBorder="1"/>
    <xf numFmtId="0" fontId="6" fillId="6" borderId="1" xfId="0" applyFont="1" applyFill="1" applyBorder="1" applyAlignment="1">
      <alignment horizontal="left" wrapText="1"/>
    </xf>
    <xf numFmtId="165" fontId="6" fillId="6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/>
    </xf>
    <xf numFmtId="0" fontId="6" fillId="4" borderId="2" xfId="0" applyFont="1" applyFill="1" applyBorder="1" applyAlignment="1">
      <alignment horizontal="left" wrapText="1"/>
    </xf>
    <xf numFmtId="0" fontId="6" fillId="4" borderId="3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wrapText="1"/>
    </xf>
    <xf numFmtId="0" fontId="6" fillId="3" borderId="3" xfId="0" applyFont="1" applyFill="1" applyBorder="1" applyAlignment="1">
      <alignment horizontal="left" wrapText="1"/>
    </xf>
    <xf numFmtId="0" fontId="6" fillId="5" borderId="2" xfId="0" applyFont="1" applyFill="1" applyBorder="1" applyAlignment="1">
      <alignment horizontal="left" wrapText="1"/>
    </xf>
    <xf numFmtId="0" fontId="6" fillId="5" borderId="3" xfId="0" applyFont="1" applyFill="1" applyBorder="1" applyAlignment="1">
      <alignment horizontal="left" wrapText="1"/>
    </xf>
    <xf numFmtId="0" fontId="6" fillId="6" borderId="2" xfId="0" applyFont="1" applyFill="1" applyBorder="1" applyAlignment="1">
      <alignment horizontal="left" wrapText="1"/>
    </xf>
    <xf numFmtId="0" fontId="6" fillId="6" borderId="3" xfId="0" applyFont="1" applyFill="1" applyBorder="1" applyAlignment="1">
      <alignment horizontal="left" wrapText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Финансовый" xfId="4" builtinId="3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2"/>
  <sheetViews>
    <sheetView tabSelected="1" zoomScale="70" zoomScaleNormal="70" workbookViewId="0">
      <selection activeCell="O53" sqref="O53"/>
    </sheetView>
  </sheetViews>
  <sheetFormatPr defaultRowHeight="15" x14ac:dyDescent="0.25"/>
  <cols>
    <col min="1" max="1" width="12.140625" style="8" customWidth="1"/>
    <col min="2" max="2" width="75.140625" style="34" customWidth="1"/>
    <col min="3" max="3" width="29.85546875" style="8" customWidth="1"/>
    <col min="4" max="4" width="22.5703125" style="8" customWidth="1"/>
    <col min="5" max="5" width="22.28515625" style="8" customWidth="1"/>
    <col min="6" max="6" width="18.140625" style="8" customWidth="1"/>
    <col min="7" max="16384" width="9.140625" style="8"/>
  </cols>
  <sheetData>
    <row r="2" spans="1:5" ht="23.25" x14ac:dyDescent="0.35">
      <c r="A2" s="7" t="s">
        <v>1</v>
      </c>
    </row>
    <row r="4" spans="1:5" ht="18.75" x14ac:dyDescent="0.3">
      <c r="A4" s="9" t="s">
        <v>14</v>
      </c>
    </row>
    <row r="7" spans="1:5" ht="20.25" x14ac:dyDescent="0.3">
      <c r="B7" s="35" t="s">
        <v>2</v>
      </c>
    </row>
    <row r="8" spans="1:5" ht="20.25" x14ac:dyDescent="0.3">
      <c r="B8" s="35" t="s">
        <v>3</v>
      </c>
    </row>
    <row r="11" spans="1:5" ht="22.5" x14ac:dyDescent="0.3">
      <c r="B11" s="10" t="s">
        <v>4</v>
      </c>
      <c r="C11" s="10"/>
      <c r="D11" s="10"/>
      <c r="E11" s="10"/>
    </row>
    <row r="13" spans="1:5" ht="24" x14ac:dyDescent="0.25">
      <c r="B13" s="11" t="s">
        <v>0</v>
      </c>
      <c r="C13" s="6" t="s">
        <v>15</v>
      </c>
      <c r="D13" s="12" t="s">
        <v>5</v>
      </c>
      <c r="E13" s="12" t="s">
        <v>6</v>
      </c>
    </row>
    <row r="14" spans="1:5" x14ac:dyDescent="0.25">
      <c r="B14" s="39" t="s">
        <v>16</v>
      </c>
      <c r="C14" s="40"/>
      <c r="D14" s="13"/>
      <c r="E14" s="13"/>
    </row>
    <row r="15" spans="1:5" x14ac:dyDescent="0.25">
      <c r="B15" s="36" t="s">
        <v>17</v>
      </c>
      <c r="C15" s="14">
        <v>0.38500000000000001</v>
      </c>
      <c r="D15" s="15"/>
      <c r="E15" s="15"/>
    </row>
    <row r="16" spans="1:5" x14ac:dyDescent="0.25">
      <c r="B16" s="36" t="s">
        <v>18</v>
      </c>
      <c r="C16" s="14">
        <v>0.32500000000000001</v>
      </c>
      <c r="D16" s="15"/>
      <c r="E16" s="15"/>
    </row>
    <row r="17" spans="2:5" x14ac:dyDescent="0.25">
      <c r="B17" s="36" t="s">
        <v>19</v>
      </c>
      <c r="C17" s="14">
        <v>0.08</v>
      </c>
      <c r="D17" s="15"/>
      <c r="E17" s="15"/>
    </row>
    <row r="18" spans="2:5" x14ac:dyDescent="0.25">
      <c r="B18" s="36" t="s">
        <v>20</v>
      </c>
      <c r="C18" s="1">
        <v>0.73</v>
      </c>
      <c r="D18" s="15"/>
      <c r="E18" s="15"/>
    </row>
    <row r="19" spans="2:5" x14ac:dyDescent="0.25">
      <c r="B19" s="36" t="s">
        <v>21</v>
      </c>
      <c r="C19" s="16">
        <v>0.157</v>
      </c>
      <c r="D19" s="15"/>
      <c r="E19" s="15"/>
    </row>
    <row r="20" spans="2:5" x14ac:dyDescent="0.25">
      <c r="B20" s="36" t="s">
        <v>7</v>
      </c>
      <c r="C20" s="16">
        <v>7.0000000000000007E-2</v>
      </c>
      <c r="D20" s="15"/>
      <c r="E20" s="15"/>
    </row>
    <row r="21" spans="2:5" x14ac:dyDescent="0.25">
      <c r="B21" s="4" t="s">
        <v>22</v>
      </c>
      <c r="C21" s="16">
        <v>1.2</v>
      </c>
      <c r="D21" s="15"/>
      <c r="E21" s="15"/>
    </row>
    <row r="22" spans="2:5" x14ac:dyDescent="0.25">
      <c r="B22" s="36" t="s">
        <v>23</v>
      </c>
      <c r="C22" s="1">
        <v>0.503</v>
      </c>
      <c r="D22" s="15"/>
      <c r="E22" s="15"/>
    </row>
    <row r="23" spans="2:5" x14ac:dyDescent="0.25">
      <c r="B23" s="36" t="s">
        <v>24</v>
      </c>
      <c r="C23" s="1">
        <v>5.8000000000000003E-2</v>
      </c>
      <c r="D23" s="15"/>
      <c r="E23" s="15"/>
    </row>
    <row r="24" spans="2:5" x14ac:dyDescent="0.25">
      <c r="B24" s="36" t="s">
        <v>25</v>
      </c>
      <c r="C24" s="1">
        <v>1.2</v>
      </c>
      <c r="D24" s="15"/>
      <c r="E24" s="15"/>
    </row>
    <row r="25" spans="2:5" x14ac:dyDescent="0.25">
      <c r="B25" s="36" t="s">
        <v>26</v>
      </c>
      <c r="C25" s="1">
        <v>7.5</v>
      </c>
      <c r="D25" s="15"/>
      <c r="E25" s="15"/>
    </row>
    <row r="26" spans="2:5" x14ac:dyDescent="0.25">
      <c r="B26" s="2" t="s">
        <v>27</v>
      </c>
      <c r="C26" s="1">
        <v>0.1</v>
      </c>
      <c r="D26" s="15"/>
      <c r="E26" s="15"/>
    </row>
    <row r="27" spans="2:5" x14ac:dyDescent="0.25">
      <c r="B27" s="36" t="s">
        <v>28</v>
      </c>
      <c r="C27" s="1">
        <v>0.19</v>
      </c>
      <c r="D27" s="15"/>
      <c r="E27" s="15"/>
    </row>
    <row r="28" spans="2:5" x14ac:dyDescent="0.25">
      <c r="B28" s="2" t="s">
        <v>29</v>
      </c>
      <c r="C28" s="17">
        <v>6.4119999999999999</v>
      </c>
      <c r="D28" s="15"/>
      <c r="E28" s="15"/>
    </row>
    <row r="29" spans="2:5" x14ac:dyDescent="0.25">
      <c r="B29" s="18" t="s">
        <v>30</v>
      </c>
      <c r="C29" s="19">
        <f>SUM(C15:C28)</f>
        <v>18.91</v>
      </c>
      <c r="D29" s="13"/>
      <c r="E29" s="13"/>
    </row>
    <row r="30" spans="2:5" x14ac:dyDescent="0.25">
      <c r="B30" s="41" t="s">
        <v>31</v>
      </c>
      <c r="C30" s="42"/>
      <c r="D30" s="20"/>
      <c r="E30" s="20"/>
    </row>
    <row r="31" spans="2:5" x14ac:dyDescent="0.25">
      <c r="B31" s="36" t="s">
        <v>32</v>
      </c>
      <c r="C31" s="16">
        <v>2.4060000000000001</v>
      </c>
      <c r="D31" s="15"/>
      <c r="E31" s="15"/>
    </row>
    <row r="32" spans="2:5" x14ac:dyDescent="0.25">
      <c r="B32" s="36" t="s">
        <v>33</v>
      </c>
      <c r="C32" s="21">
        <v>15.527799999999999</v>
      </c>
      <c r="D32" s="15"/>
      <c r="E32" s="15"/>
    </row>
    <row r="33" spans="2:5" x14ac:dyDescent="0.25">
      <c r="B33" s="36" t="s">
        <v>8</v>
      </c>
      <c r="C33" s="16">
        <v>0.29830000000000001</v>
      </c>
      <c r="D33" s="15"/>
      <c r="E33" s="15"/>
    </row>
    <row r="34" spans="2:5" x14ac:dyDescent="0.25">
      <c r="B34" s="36" t="s">
        <v>23</v>
      </c>
      <c r="C34" s="3">
        <v>0.748</v>
      </c>
      <c r="D34" s="15"/>
      <c r="E34" s="15"/>
    </row>
    <row r="35" spans="2:5" x14ac:dyDescent="0.25">
      <c r="B35" s="37" t="s">
        <v>34</v>
      </c>
      <c r="C35" s="3">
        <v>3.5000000000000003E-2</v>
      </c>
      <c r="D35" s="15"/>
      <c r="E35" s="15"/>
    </row>
    <row r="36" spans="2:5" x14ac:dyDescent="0.25">
      <c r="B36" s="36" t="s">
        <v>26</v>
      </c>
      <c r="C36" s="3">
        <v>11.452999999999999</v>
      </c>
      <c r="D36" s="15"/>
      <c r="E36" s="15"/>
    </row>
    <row r="37" spans="2:5" x14ac:dyDescent="0.25">
      <c r="B37" s="37" t="s">
        <v>35</v>
      </c>
      <c r="C37" s="3">
        <v>1.788</v>
      </c>
      <c r="D37" s="15"/>
      <c r="E37" s="15"/>
    </row>
    <row r="38" spans="2:5" x14ac:dyDescent="0.25">
      <c r="B38" s="22" t="s">
        <v>36</v>
      </c>
      <c r="C38" s="23">
        <f>SUM(C26:C37)</f>
        <v>57.868099999999984</v>
      </c>
      <c r="D38" s="20"/>
      <c r="E38" s="20"/>
    </row>
    <row r="39" spans="2:5" x14ac:dyDescent="0.25">
      <c r="B39" s="24" t="s">
        <v>37</v>
      </c>
      <c r="C39" s="25"/>
      <c r="D39" s="26"/>
      <c r="E39" s="26"/>
    </row>
    <row r="40" spans="2:5" x14ac:dyDescent="0.25">
      <c r="B40" s="36" t="s">
        <v>33</v>
      </c>
      <c r="C40" s="5">
        <f>52015/1000</f>
        <v>52.015000000000001</v>
      </c>
      <c r="D40" s="15"/>
      <c r="E40" s="15"/>
    </row>
    <row r="41" spans="2:5" x14ac:dyDescent="0.25">
      <c r="B41" s="36" t="s">
        <v>19</v>
      </c>
      <c r="C41" s="5">
        <f>30710/1000</f>
        <v>30.71</v>
      </c>
      <c r="D41" s="15"/>
      <c r="E41" s="15"/>
    </row>
    <row r="42" spans="2:5" x14ac:dyDescent="0.25">
      <c r="B42" s="36" t="s">
        <v>32</v>
      </c>
      <c r="C42" s="5">
        <f>550/1000</f>
        <v>0.55000000000000004</v>
      </c>
      <c r="D42" s="15"/>
      <c r="E42" s="15"/>
    </row>
    <row r="43" spans="2:5" x14ac:dyDescent="0.25">
      <c r="B43" s="36" t="s">
        <v>8</v>
      </c>
      <c r="C43" s="5">
        <f>24056/1000</f>
        <v>24.056000000000001</v>
      </c>
      <c r="D43" s="15"/>
      <c r="E43" s="15"/>
    </row>
    <row r="44" spans="2:5" x14ac:dyDescent="0.25">
      <c r="B44" s="4" t="s">
        <v>10</v>
      </c>
      <c r="C44" s="5">
        <f>6664/1000</f>
        <v>6.6639999999999997</v>
      </c>
      <c r="D44" s="15"/>
      <c r="E44" s="15"/>
    </row>
    <row r="45" spans="2:5" x14ac:dyDescent="0.25">
      <c r="B45" s="4" t="s">
        <v>49</v>
      </c>
      <c r="C45" s="27">
        <f>75589/1000</f>
        <v>75.588999999999999</v>
      </c>
      <c r="D45" s="15"/>
      <c r="E45" s="15"/>
    </row>
    <row r="46" spans="2:5" x14ac:dyDescent="0.25">
      <c r="B46" s="4" t="s">
        <v>38</v>
      </c>
      <c r="C46" s="27">
        <f>931/1000</f>
        <v>0.93100000000000005</v>
      </c>
      <c r="D46" s="15"/>
      <c r="E46" s="15"/>
    </row>
    <row r="47" spans="2:5" x14ac:dyDescent="0.25">
      <c r="B47" s="36" t="s">
        <v>23</v>
      </c>
      <c r="C47" s="27">
        <f>693/1000</f>
        <v>0.69299999999999995</v>
      </c>
      <c r="D47" s="15"/>
      <c r="E47" s="15"/>
    </row>
    <row r="48" spans="2:5" x14ac:dyDescent="0.25">
      <c r="B48" s="4" t="s">
        <v>11</v>
      </c>
      <c r="C48" s="27">
        <f>1099/1000</f>
        <v>1.099</v>
      </c>
      <c r="D48" s="15"/>
      <c r="E48" s="15"/>
    </row>
    <row r="49" spans="2:5" x14ac:dyDescent="0.25">
      <c r="B49" s="4" t="s">
        <v>12</v>
      </c>
      <c r="C49" s="27">
        <f>5382/1000</f>
        <v>5.3819999999999997</v>
      </c>
      <c r="D49" s="15"/>
      <c r="E49" s="15"/>
    </row>
    <row r="50" spans="2:5" x14ac:dyDescent="0.25">
      <c r="B50" s="4" t="s">
        <v>13</v>
      </c>
      <c r="C50" s="27">
        <f>1377/1000</f>
        <v>1.377</v>
      </c>
      <c r="D50" s="15"/>
      <c r="E50" s="15"/>
    </row>
    <row r="51" spans="2:5" x14ac:dyDescent="0.25">
      <c r="B51" s="36" t="s">
        <v>29</v>
      </c>
      <c r="C51" s="27">
        <f>10321/1000</f>
        <v>10.321</v>
      </c>
      <c r="D51" s="15"/>
      <c r="E51" s="15"/>
    </row>
    <row r="52" spans="2:5" x14ac:dyDescent="0.25">
      <c r="B52" s="36" t="s">
        <v>39</v>
      </c>
      <c r="C52" s="27">
        <f>23660/1000</f>
        <v>23.66</v>
      </c>
      <c r="D52" s="15"/>
      <c r="E52" s="15"/>
    </row>
    <row r="53" spans="2:5" x14ac:dyDescent="0.25">
      <c r="B53" s="4" t="s">
        <v>40</v>
      </c>
      <c r="C53" s="5">
        <f>2386/1000</f>
        <v>2.3860000000000001</v>
      </c>
      <c r="D53" s="15"/>
      <c r="E53" s="15"/>
    </row>
    <row r="54" spans="2:5" x14ac:dyDescent="0.25">
      <c r="B54" s="24" t="s">
        <v>36</v>
      </c>
      <c r="C54" s="25">
        <f>SUM(C40:C53)</f>
        <v>235.43300000000002</v>
      </c>
      <c r="D54" s="26"/>
      <c r="E54" s="26"/>
    </row>
    <row r="55" spans="2:5" x14ac:dyDescent="0.25">
      <c r="B55" s="43" t="s">
        <v>41</v>
      </c>
      <c r="C55" s="44"/>
      <c r="D55" s="28"/>
      <c r="E55" s="28"/>
    </row>
    <row r="56" spans="2:5" x14ac:dyDescent="0.25">
      <c r="B56" s="36" t="s">
        <v>42</v>
      </c>
      <c r="C56" s="16">
        <f>(2050+3880+2990)/1000</f>
        <v>8.92</v>
      </c>
      <c r="D56" s="15"/>
      <c r="E56" s="15"/>
    </row>
    <row r="57" spans="2:5" x14ac:dyDescent="0.25">
      <c r="B57" s="36" t="s">
        <v>33</v>
      </c>
      <c r="C57" s="16">
        <f>(3450+4055+4390)/1000</f>
        <v>11.895</v>
      </c>
      <c r="D57" s="15"/>
      <c r="E57" s="15"/>
    </row>
    <row r="58" spans="2:5" x14ac:dyDescent="0.25">
      <c r="B58" s="36" t="s">
        <v>19</v>
      </c>
      <c r="C58" s="16">
        <f>(3770+3830)/1000</f>
        <v>7.6</v>
      </c>
      <c r="D58" s="15"/>
      <c r="E58" s="15"/>
    </row>
    <row r="59" spans="2:5" x14ac:dyDescent="0.25">
      <c r="B59" s="36" t="s">
        <v>8</v>
      </c>
      <c r="C59" s="16">
        <f>(1500+1490)/1000</f>
        <v>2.99</v>
      </c>
      <c r="D59" s="15"/>
      <c r="E59" s="15"/>
    </row>
    <row r="60" spans="2:5" x14ac:dyDescent="0.25">
      <c r="B60" s="36" t="s">
        <v>23</v>
      </c>
      <c r="C60" s="16">
        <f>(675+465)/1000</f>
        <v>1.1399999999999999</v>
      </c>
      <c r="D60" s="15"/>
      <c r="E60" s="15"/>
    </row>
    <row r="61" spans="2:5" x14ac:dyDescent="0.25">
      <c r="B61" s="37" t="s">
        <v>29</v>
      </c>
      <c r="C61" s="21">
        <f>5970/1000</f>
        <v>5.97</v>
      </c>
      <c r="D61" s="15"/>
      <c r="E61" s="15"/>
    </row>
    <row r="62" spans="2:5" x14ac:dyDescent="0.25">
      <c r="B62" s="37" t="s">
        <v>39</v>
      </c>
      <c r="C62" s="16">
        <f>7100/1000</f>
        <v>7.1</v>
      </c>
      <c r="D62" s="15"/>
      <c r="E62" s="15"/>
    </row>
    <row r="63" spans="2:5" x14ac:dyDescent="0.25">
      <c r="B63" s="37" t="s">
        <v>43</v>
      </c>
      <c r="C63" s="3">
        <f>795/1000</f>
        <v>0.79500000000000004</v>
      </c>
      <c r="D63" s="15"/>
      <c r="E63" s="15"/>
    </row>
    <row r="64" spans="2:5" x14ac:dyDescent="0.25">
      <c r="B64" s="29" t="s">
        <v>44</v>
      </c>
      <c r="C64" s="30">
        <f>SUM(C56:C63)</f>
        <v>46.410000000000004</v>
      </c>
      <c r="D64" s="28"/>
      <c r="E64" s="28"/>
    </row>
    <row r="65" spans="2:5" x14ac:dyDescent="0.25">
      <c r="B65" s="45" t="s">
        <v>45</v>
      </c>
      <c r="C65" s="46"/>
      <c r="D65" s="31"/>
      <c r="E65" s="31"/>
    </row>
    <row r="66" spans="2:5" x14ac:dyDescent="0.25">
      <c r="B66" s="38" t="s">
        <v>17</v>
      </c>
      <c r="C66" s="16">
        <f>2835/1000</f>
        <v>2.835</v>
      </c>
      <c r="D66" s="15"/>
      <c r="E66" s="15"/>
    </row>
    <row r="67" spans="2:5" x14ac:dyDescent="0.25">
      <c r="B67" s="38" t="s">
        <v>18</v>
      </c>
      <c r="C67" s="16">
        <f>1380/1000</f>
        <v>1.38</v>
      </c>
      <c r="D67" s="15"/>
      <c r="E67" s="15"/>
    </row>
    <row r="68" spans="2:5" x14ac:dyDescent="0.25">
      <c r="B68" s="38" t="s">
        <v>46</v>
      </c>
      <c r="C68" s="16">
        <f>1880/1000</f>
        <v>1.88</v>
      </c>
      <c r="D68" s="15"/>
      <c r="E68" s="15"/>
    </row>
    <row r="69" spans="2:5" x14ac:dyDescent="0.25">
      <c r="B69" s="38" t="s">
        <v>33</v>
      </c>
      <c r="C69" s="16">
        <f>51252/1000</f>
        <v>51.252000000000002</v>
      </c>
      <c r="D69" s="15"/>
      <c r="E69" s="15"/>
    </row>
    <row r="70" spans="2:5" x14ac:dyDescent="0.25">
      <c r="B70" s="38" t="s">
        <v>47</v>
      </c>
      <c r="C70" s="16">
        <f>9680/1000</f>
        <v>9.68</v>
      </c>
      <c r="D70" s="15"/>
      <c r="E70" s="15"/>
    </row>
    <row r="71" spans="2:5" x14ac:dyDescent="0.25">
      <c r="B71" s="38" t="s">
        <v>9</v>
      </c>
      <c r="C71" s="16">
        <f>2528/1000</f>
        <v>2.528</v>
      </c>
      <c r="D71" s="15"/>
      <c r="E71" s="15"/>
    </row>
    <row r="72" spans="2:5" x14ac:dyDescent="0.25">
      <c r="B72" s="32" t="s">
        <v>48</v>
      </c>
      <c r="C72" s="33">
        <f>SUM(C66:C71)</f>
        <v>69.555000000000007</v>
      </c>
      <c r="D72" s="31"/>
      <c r="E72" s="31"/>
    </row>
  </sheetData>
  <mergeCells count="5">
    <mergeCell ref="B11:E11"/>
    <mergeCell ref="B14:C14"/>
    <mergeCell ref="B30:C30"/>
    <mergeCell ref="B55:C55"/>
    <mergeCell ref="B65:C65"/>
  </mergeCells>
  <conditionalFormatting sqref="B29">
    <cfRule type="duplicateValues" dxfId="4" priority="5"/>
  </conditionalFormatting>
  <conditionalFormatting sqref="B38:B39">
    <cfRule type="duplicateValues" dxfId="3" priority="4"/>
  </conditionalFormatting>
  <conditionalFormatting sqref="B54">
    <cfRule type="duplicateValues" dxfId="2" priority="3"/>
  </conditionalFormatting>
  <conditionalFormatting sqref="B64">
    <cfRule type="duplicateValues" dxfId="1" priority="2"/>
  </conditionalFormatting>
  <conditionalFormatting sqref="B72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объемы для продажи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2019-01-16T07:13:33Z</dcterms:modified>
</cp:coreProperties>
</file>